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Taylor Handouts\"/>
    </mc:Choice>
  </mc:AlternateContent>
  <workbookProtection lockStructure="1"/>
  <bookViews>
    <workbookView xWindow="720" yWindow="285" windowWidth="13035" windowHeight="13290"/>
  </bookViews>
  <sheets>
    <sheet name="Sheet1" sheetId="1" r:id="rId1"/>
    <sheet name="Sheet2" sheetId="2" r:id="rId2"/>
    <sheet name="Sheet3" sheetId="3" r:id="rId3"/>
  </sheets>
  <definedNames>
    <definedName name="_TP1">Sheet1!$C$7</definedName>
    <definedName name="_TP2">Sheet1!$C$8</definedName>
    <definedName name="_TP3">Sheet1!$C$9</definedName>
    <definedName name="_TP4">Sheet1!$C$10</definedName>
    <definedName name="_TP5">Sheet1!$C$11</definedName>
    <definedName name="_TP6">Sheet1!$C$12</definedName>
    <definedName name="AVAL">Sheet1!$F$14</definedName>
    <definedName name="GROUP">Sheet1!$A$68:$B$97</definedName>
    <definedName name="_xlnm.Print_Area" localSheetId="0">Sheet1!$B$2:$F$26</definedName>
    <definedName name="TABLE">Sheet1!$B$68:$L$98</definedName>
    <definedName name="TYPE">Sheet1!$C$67:$K$98</definedName>
    <definedName name="TYPE1">Sheet1!$C$100:$K$101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23" i="1" l="1"/>
  <c r="D18" i="1"/>
  <c r="F5" i="1"/>
  <c r="E7" i="1"/>
  <c r="F7" i="1" s="1"/>
  <c r="E8" i="1"/>
  <c r="F8" i="1" s="1"/>
  <c r="E9" i="1"/>
  <c r="F9" i="1"/>
  <c r="F10" i="1"/>
  <c r="F11" i="1"/>
  <c r="F12" i="1"/>
  <c r="E12" i="1"/>
  <c r="E11" i="1"/>
  <c r="E10" i="1"/>
  <c r="H8" i="1"/>
  <c r="I8" i="1" s="1"/>
  <c r="H7" i="1"/>
  <c r="I7" i="1" s="1"/>
  <c r="D5" i="2"/>
  <c r="F13" i="1" l="1"/>
  <c r="F14" i="1" s="1"/>
  <c r="B7" i="2" s="1"/>
  <c r="D7" i="2" s="1"/>
  <c r="B6" i="2"/>
  <c r="D6" i="2" s="1"/>
  <c r="B12" i="2"/>
  <c r="D12" i="2" s="1"/>
  <c r="B10" i="2"/>
  <c r="D10" i="2" s="1"/>
  <c r="B11" i="2"/>
  <c r="D11" i="2" s="1"/>
  <c r="B8" i="2" l="1"/>
  <c r="D8" i="2" s="1"/>
  <c r="B9" i="2"/>
  <c r="D9" i="2" s="1"/>
  <c r="C24" i="1"/>
  <c r="C25" i="1" s="1"/>
</calcChain>
</file>

<file path=xl/sharedStrings.xml><?xml version="1.0" encoding="utf-8"?>
<sst xmlns="http://purl.oclc.org/ooxml/spreadsheetml/main" count="88" uniqueCount="75">
  <si>
    <t>Group (2006 International Building Code)</t>
  </si>
  <si>
    <t>A-1 Assembly, theaters, with stage</t>
  </si>
  <si>
    <t>A-1 Assembly, theaters, without stage</t>
  </si>
  <si>
    <t>A-2 Assembly, nightclubs</t>
  </si>
  <si>
    <t>A-2 Assembly, restaurants, bars, banquet halls</t>
  </si>
  <si>
    <t>A-3 Assembly, churches</t>
  </si>
  <si>
    <t>A-3 Assembly, general, community halls, libraries, museums</t>
  </si>
  <si>
    <t>A-4 Assembly, arenas</t>
  </si>
  <si>
    <t>B Business</t>
  </si>
  <si>
    <t>E Educational</t>
  </si>
  <si>
    <t>F-1 Factory and industrial, moderate hazard</t>
  </si>
  <si>
    <t>F-2 Factory and industrial, low hazard</t>
  </si>
  <si>
    <t>H-1 High Hazard, explosives</t>
  </si>
  <si>
    <t>H234 High Hazard</t>
  </si>
  <si>
    <t>H-5 HPM</t>
  </si>
  <si>
    <t>I-1 Institutional, supervised environment</t>
  </si>
  <si>
    <t>I-2 Institutional, hospitals</t>
  </si>
  <si>
    <t>I-2 Institutional, nursing homes</t>
  </si>
  <si>
    <t>I-3 Institutional, restrained</t>
  </si>
  <si>
    <t>I-4 Institutional, day care facilities</t>
  </si>
  <si>
    <t>M Mercantile</t>
  </si>
  <si>
    <t>R-1 Residential, hotels</t>
  </si>
  <si>
    <t>R-2 Residential, multiple family</t>
  </si>
  <si>
    <t>R-3 Residential, one- and two-family</t>
  </si>
  <si>
    <t>R-4 Residential, care/assisted living facilities</t>
  </si>
  <si>
    <t>S-1 Storage, moderate hazard</t>
  </si>
  <si>
    <t>S-2 Storage, low hazard</t>
  </si>
  <si>
    <t>U Utility, miscellaneous</t>
  </si>
  <si>
    <t>U Utility, Residential Garage</t>
  </si>
  <si>
    <t>Porch Patio</t>
  </si>
  <si>
    <t>Commercial Canopy</t>
  </si>
  <si>
    <t>I-A</t>
  </si>
  <si>
    <t>I-B</t>
  </si>
  <si>
    <t>II-A</t>
  </si>
  <si>
    <t>II-B</t>
  </si>
  <si>
    <t>III-A</t>
  </si>
  <si>
    <t>III-B</t>
  </si>
  <si>
    <t>IV</t>
  </si>
  <si>
    <t>V-A</t>
  </si>
  <si>
    <t>V-B</t>
  </si>
  <si>
    <t>SQ FT VALUE</t>
  </si>
  <si>
    <t>SELECT OCCUPANCY GROUP</t>
  </si>
  <si>
    <t>INPUT      AREA</t>
  </si>
  <si>
    <t>VALUE</t>
  </si>
  <si>
    <t>DATA SHEET</t>
  </si>
  <si>
    <t>500 OR LESS</t>
  </si>
  <si>
    <t>R1</t>
  </si>
  <si>
    <t>501-2K</t>
  </si>
  <si>
    <t>R2</t>
  </si>
  <si>
    <t>2K-25K</t>
  </si>
  <si>
    <t>R3</t>
  </si>
  <si>
    <t>25K-50K</t>
  </si>
  <si>
    <t>R4</t>
  </si>
  <si>
    <t>50K-100K</t>
  </si>
  <si>
    <t>R5</t>
  </si>
  <si>
    <t>100K-500K</t>
  </si>
  <si>
    <t>R6</t>
  </si>
  <si>
    <t>500K-1MIL</t>
  </si>
  <si>
    <t>R7</t>
  </si>
  <si>
    <t>1MIL+</t>
  </si>
  <si>
    <t>R8</t>
  </si>
  <si>
    <t>NA</t>
  </si>
  <si>
    <t>PERMIT FEE</t>
  </si>
  <si>
    <t>PLAN REVIEW FEE</t>
  </si>
  <si>
    <t>TOTAL ADJUSTED CONSTRUCTION VALUE</t>
  </si>
  <si>
    <t>PROJECT NAME:</t>
  </si>
  <si>
    <t>PROJECT #</t>
  </si>
  <si>
    <t>DATE:</t>
  </si>
  <si>
    <t>TOTAL AREA</t>
  </si>
  <si>
    <t>PRESS Ctrl P to PRINT FORM</t>
  </si>
  <si>
    <t>TOWN OF TAYLOR BUILDING PERMIT FEE CALCULATOR</t>
  </si>
  <si>
    <t>TOTAL</t>
  </si>
  <si>
    <t>SQ FT</t>
  </si>
  <si>
    <t>SELECT PULL DOWN DATA FROM BLUE CELLS AND INPUT USER DATA IN YELLOW CELLS</t>
  </si>
  <si>
    <t>CHOOSE TYPE OF CONSTRUCTION, V-B FOR TYP. SMALL CONSTRUCTION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</si>
</sst>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4">
    <numFmt numFmtId="5" formatCode="&quot;$&quot;#,##0_);\(&quot;$&quot;#,##0\)"/>
    <numFmt numFmtId="7" formatCode="&quot;$&quot;#,##0.00_);\(&quot;$&quot;#,##0.00\)"/>
    <numFmt numFmtId="164" formatCode="&quot;$&quot;#,##0.00"/>
    <numFmt numFmtId="165" formatCode="&quot;$&quot;#,##0.0_);\(&quot;$&quot;#,##0.0\)"/>
  </numFmts>
  <fonts count="12" x14ac:knownFonts="1">
    <font>
      <sz val="10"/>
      <name val="Arial"/>
    </font>
    <font>
      <b/>
      <sz val="10"/>
      <name val="Arial"/>
      <family val="2"/>
    </font>
    <font>
      <sz val="10"/>
      <color indexed="56"/>
      <name val="Arial"/>
    </font>
    <font>
      <b/>
      <sz val="14"/>
      <name val="Arial"/>
      <family val="2"/>
    </font>
    <font>
      <sz val="14"/>
      <name val="Arial"/>
      <family val="2"/>
    </font>
    <font>
      <sz val="8"/>
      <name val="Arial"/>
    </font>
    <font>
      <sz val="10"/>
      <color indexed="9"/>
      <name val="Arial"/>
    </font>
    <font>
      <b/>
      <sz val="12"/>
      <name val="Arial"/>
      <family val="2"/>
    </font>
    <font>
      <sz val="10"/>
      <name val="Arial"/>
    </font>
    <font>
      <sz val="10"/>
      <name val="Arial"/>
      <family val="2"/>
    </font>
    <font>
      <sz val="10"/>
      <color theme="2" tint="-0.249977111117893"/>
      <name val="Arial"/>
      <family val="2"/>
    </font>
    <font>
      <b/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ck">
        <color rgb="FF000000"/>
      </start>
      <end/>
      <top style="thick">
        <color rgb="FF000000"/>
      </top>
      <bottom style="medium">
        <color rgb="FF000000"/>
      </bottom>
      <diagonal/>
    </border>
    <border>
      <start/>
      <end/>
      <top style="thick">
        <color rgb="FF000000"/>
      </top>
      <bottom style="medium">
        <color rgb="FF000000"/>
      </bottom>
      <diagonal/>
    </border>
    <border>
      <start/>
      <end style="thick">
        <color rgb="FF000000"/>
      </end>
      <top style="thick">
        <color rgb="FF000000"/>
      </top>
      <bottom style="medium">
        <color rgb="FF000000"/>
      </bottom>
      <diagonal/>
    </border>
  </borders>
  <cellStyleXfs count="2">
    <xf numFmtId="0" fontId="0" fillId="0" borderId="0"/>
    <xf numFmtId="14" fontId="8" fillId="0" borderId="0" applyFont="0" applyFill="0" applyBorder="0" applyAlignment="0" applyProtection="0"/>
  </cellStyleXfs>
  <cellXfs count="60">
    <xf numFmtId="0" fontId="0" fillId="0" borderId="0" xfId="0"/>
    <xf numFmtId="0" fontId="1" fillId="0" borderId="1" xfId="0" applyFont="1" applyBorder="1"/>
    <xf numFmtId="0" fontId="0" fillId="0" borderId="1" xfId="0" applyBorder="1"/>
    <xf numFmtId="49" fontId="1" fillId="0" borderId="1" xfId="0" applyNumberFormat="1" applyFont="1" applyBorder="1" applyAlignment="1" applyProtection="1">
      <alignment horizontal="center" readingOrder="1"/>
      <protection locked="0"/>
    </xf>
    <xf numFmtId="0" fontId="0" fillId="0" borderId="2" xfId="0" applyFill="1" applyBorder="1"/>
    <xf numFmtId="0" fontId="4" fillId="0" borderId="0" xfId="0" applyFont="1" applyAlignment="1">
      <alignment horizontal="center"/>
    </xf>
    <xf numFmtId="0" fontId="0" fillId="0" borderId="0" xfId="0" applyFill="1" applyBorder="1"/>
    <xf numFmtId="49" fontId="1" fillId="0" borderId="0" xfId="0" applyNumberFormat="1" applyFont="1" applyFill="1" applyBorder="1" applyAlignment="1" applyProtection="1">
      <alignment horizontal="center" readingOrder="1"/>
      <protection locked="0"/>
    </xf>
    <xf numFmtId="0" fontId="2" fillId="0" borderId="0" xfId="0" applyFont="1" applyFill="1" applyBorder="1"/>
    <xf numFmtId="7" fontId="0" fillId="0" borderId="0" xfId="0" applyNumberFormat="1"/>
    <xf numFmtId="5" fontId="0" fillId="0" borderId="0" xfId="0" applyNumberFormat="1"/>
    <xf numFmtId="165" fontId="0" fillId="0" borderId="0" xfId="0" applyNumberFormat="1"/>
    <xf numFmtId="49" fontId="0" fillId="0" borderId="1" xfId="0" applyNumberFormat="1" applyBorder="1"/>
    <xf numFmtId="49" fontId="0" fillId="2" borderId="1" xfId="0" applyNumberFormat="1" applyFill="1" applyBorder="1"/>
    <xf numFmtId="0" fontId="0" fillId="3" borderId="1" xfId="0" applyFill="1" applyBorder="1"/>
    <xf numFmtId="0" fontId="2" fillId="3" borderId="1" xfId="0" applyFont="1" applyFill="1" applyBorder="1"/>
    <xf numFmtId="49" fontId="0" fillId="3" borderId="1" xfId="0" applyNumberFormat="1" applyFill="1" applyBorder="1"/>
    <xf numFmtId="0" fontId="2" fillId="2" borderId="1" xfId="0" applyFont="1" applyFill="1" applyBorder="1"/>
    <xf numFmtId="0" fontId="6" fillId="0" borderId="0" xfId="0" applyFont="1"/>
    <xf numFmtId="0" fontId="7" fillId="4" borderId="5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right"/>
    </xf>
    <xf numFmtId="0" fontId="0" fillId="4" borderId="3" xfId="0" applyFill="1" applyBorder="1"/>
    <xf numFmtId="0" fontId="0" fillId="4" borderId="0" xfId="0" applyFill="1" applyBorder="1"/>
    <xf numFmtId="0" fontId="1" fillId="4" borderId="9" xfId="0" applyFont="1" applyFill="1" applyBorder="1" applyAlignment="1">
      <alignment horizontal="center"/>
    </xf>
    <xf numFmtId="0" fontId="0" fillId="4" borderId="10" xfId="0" applyFill="1" applyBorder="1"/>
    <xf numFmtId="164" fontId="1" fillId="4" borderId="18" xfId="0" applyNumberFormat="1" applyFont="1" applyFill="1" applyBorder="1" applyProtection="1"/>
    <xf numFmtId="164" fontId="10" fillId="4" borderId="4" xfId="0" applyNumberFormat="1" applyFont="1" applyFill="1" applyBorder="1"/>
    <xf numFmtId="0" fontId="1" fillId="4" borderId="3" xfId="0" applyFont="1" applyFill="1" applyBorder="1" applyAlignment="1">
      <alignment horizontal="right"/>
    </xf>
    <xf numFmtId="0" fontId="0" fillId="4" borderId="13" xfId="0" applyFill="1" applyBorder="1"/>
    <xf numFmtId="0" fontId="1" fillId="4" borderId="0" xfId="0" applyFont="1" applyFill="1" applyBorder="1" applyAlignment="1">
      <alignment horizontal="center"/>
    </xf>
    <xf numFmtId="164" fontId="1" fillId="4" borderId="0" xfId="0" applyNumberFormat="1" applyFont="1" applyFill="1" applyBorder="1"/>
    <xf numFmtId="164" fontId="1" fillId="4" borderId="22" xfId="0" applyNumberFormat="1" applyFont="1" applyFill="1" applyBorder="1"/>
    <xf numFmtId="0" fontId="0" fillId="4" borderId="8" xfId="0" applyFill="1" applyBorder="1"/>
    <xf numFmtId="0" fontId="0" fillId="4" borderId="4" xfId="0" applyFill="1" applyBorder="1"/>
    <xf numFmtId="0" fontId="0" fillId="4" borderId="0" xfId="0" applyFill="1" applyBorder="1" applyAlignment="1">
      <alignment horizontal="left"/>
    </xf>
    <xf numFmtId="0" fontId="0" fillId="4" borderId="14" xfId="0" applyFill="1" applyBorder="1"/>
    <xf numFmtId="0" fontId="9" fillId="4" borderId="0" xfId="0" applyFont="1" applyFill="1" applyBorder="1"/>
    <xf numFmtId="0" fontId="0" fillId="4" borderId="1" xfId="0" applyFill="1" applyBorder="1"/>
    <xf numFmtId="164" fontId="0" fillId="4" borderId="7" xfId="0" applyNumberFormat="1" applyFill="1" applyBorder="1"/>
    <xf numFmtId="0" fontId="0" fillId="4" borderId="11" xfId="0" applyFill="1" applyBorder="1"/>
    <xf numFmtId="164" fontId="0" fillId="4" borderId="12" xfId="0" applyNumberFormat="1" applyFill="1" applyBorder="1"/>
    <xf numFmtId="14" fontId="0" fillId="4" borderId="6" xfId="1" applyNumberFormat="1" applyFont="1" applyFill="1" applyBorder="1" applyAlignment="1" applyProtection="1">
      <alignment horizontal="center"/>
      <protection locked="0"/>
    </xf>
    <xf numFmtId="0" fontId="0" fillId="5" borderId="15" xfId="0" applyFill="1" applyBorder="1" applyProtection="1">
      <protection locked="0"/>
    </xf>
    <xf numFmtId="0" fontId="0" fillId="5" borderId="16" xfId="0" applyFill="1" applyBorder="1" applyProtection="1">
      <protection locked="0"/>
    </xf>
    <xf numFmtId="0" fontId="9" fillId="6" borderId="5" xfId="0" applyFon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17" xfId="0" applyFill="1" applyBorder="1" applyProtection="1">
      <protection locked="0"/>
    </xf>
    <xf numFmtId="0" fontId="0" fillId="6" borderId="11" xfId="0" applyFill="1" applyBorder="1" applyProtection="1">
      <protection locked="0"/>
    </xf>
    <xf numFmtId="0" fontId="3" fillId="4" borderId="19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7" fillId="5" borderId="1" xfId="0" applyFont="1" applyFill="1" applyBorder="1" applyAlignment="1" applyProtection="1">
      <alignment horizontal="center"/>
      <protection locked="0"/>
    </xf>
    <xf numFmtId="0" fontId="7" fillId="5" borderId="6" xfId="0" applyFont="1" applyFill="1" applyBorder="1" applyAlignment="1" applyProtection="1">
      <alignment horizontal="center"/>
      <protection locked="0"/>
    </xf>
    <xf numFmtId="0" fontId="11" fillId="4" borderId="23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5" xfId="0" applyFont="1" applyFill="1" applyBorder="1" applyAlignment="1">
      <alignment horizontal="center" vertical="center" wrapText="1"/>
    </xf>
  </cellXfs>
  <cellStyles count="2">
    <cellStyle name="Date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B1:L101"/>
  <sheetViews>
    <sheetView tabSelected="1" workbookViewId="0">
      <selection activeCell="C4" sqref="C4:F4"/>
    </sheetView>
  </sheetViews>
  <sheetFormatPr defaultRowHeight="12.75" x14ac:dyDescent="0.2"/>
  <cols>
    <col min="2" max="2" width="45" customWidth="1"/>
    <col min="3" max="3" width="19.7109375" customWidth="1"/>
    <col min="4" max="4" width="12" customWidth="1"/>
    <col min="5" max="5" width="11" customWidth="1"/>
    <col min="6" max="6" width="13.7109375" customWidth="1"/>
  </cols>
  <sheetData>
    <row r="1" spans="2:9" ht="13.5" thickBot="1" x14ac:dyDescent="0.25"/>
    <row r="2" spans="2:9" ht="18.75" thickBot="1" x14ac:dyDescent="0.3">
      <c r="B2" s="52" t="s">
        <v>70</v>
      </c>
      <c r="C2" s="53"/>
      <c r="D2" s="53"/>
      <c r="E2" s="53"/>
      <c r="F2" s="54"/>
      <c r="G2" s="5"/>
      <c r="H2" s="5"/>
      <c r="I2" s="5"/>
    </row>
    <row r="3" spans="2:9" ht="19.5" thickTop="1" thickBot="1" x14ac:dyDescent="0.3">
      <c r="B3" s="57" t="s">
        <v>73</v>
      </c>
      <c r="C3" s="58"/>
      <c r="D3" s="58"/>
      <c r="E3" s="58"/>
      <c r="F3" s="59"/>
      <c r="G3" s="5"/>
      <c r="H3" s="5"/>
      <c r="I3" s="5"/>
    </row>
    <row r="4" spans="2:9" ht="17.25" customHeight="1" x14ac:dyDescent="0.25">
      <c r="B4" s="19" t="s">
        <v>65</v>
      </c>
      <c r="C4" s="55"/>
      <c r="D4" s="55"/>
      <c r="E4" s="55"/>
      <c r="F4" s="56"/>
      <c r="G4" s="5"/>
      <c r="H4" s="5"/>
      <c r="I4" s="5"/>
    </row>
    <row r="5" spans="2:9" ht="15.75" customHeight="1" x14ac:dyDescent="0.25">
      <c r="B5" s="19" t="s">
        <v>66</v>
      </c>
      <c r="C5" s="55"/>
      <c r="D5" s="55"/>
      <c r="E5" s="23" t="s">
        <v>67</v>
      </c>
      <c r="F5" s="44" t="d">
        <f ca="1">NOW()</f>
        <v>2014-07-22T14:14:21.93999974057078025</v>
      </c>
      <c r="G5" s="5"/>
      <c r="H5" s="5"/>
      <c r="I5" s="5"/>
    </row>
    <row r="6" spans="2:9" ht="54" customHeight="1" x14ac:dyDescent="0.2">
      <c r="B6" s="20" t="s">
        <v>41</v>
      </c>
      <c r="C6" s="21" t="s">
        <v>74</v>
      </c>
      <c r="D6" s="21" t="s">
        <v>42</v>
      </c>
      <c r="E6" s="21" t="s">
        <v>40</v>
      </c>
      <c r="F6" s="22" t="s">
        <v>43</v>
      </c>
    </row>
    <row r="7" spans="2:9" x14ac:dyDescent="0.2">
      <c r="B7" s="47"/>
      <c r="C7" s="48"/>
      <c r="D7" s="45"/>
      <c r="E7" s="40" t="str">
        <f>IF(D7="","",VLOOKUP(B7,TABLE,HLOOKUP(_TP1,TYPE1,2,FALSE)+1,FALSE))</f>
        <v/>
      </c>
      <c r="F7" s="41" t="str">
        <f t="shared" ref="F7:F12" si="0">IF(D7="","",+D7*E7)</f>
        <v/>
      </c>
      <c r="H7" s="18" t="e">
        <f>HLOOKUP(_TP1,TYPE1,2,FALSE)</f>
        <v>#N/A</v>
      </c>
      <c r="I7" s="18" t="e">
        <f>VLOOKUP(B7,TABLE,H7+1,FALSE)</f>
        <v>#N/A</v>
      </c>
    </row>
    <row r="8" spans="2:9" x14ac:dyDescent="0.2">
      <c r="B8" s="49"/>
      <c r="C8" s="48"/>
      <c r="D8" s="45"/>
      <c r="E8" s="40" t="str">
        <f>IF(D8="","",VLOOKUP(B8,TABLE,HLOOKUP(_TP2,TYPE1,2,FALSE)+1,FALSE))</f>
        <v/>
      </c>
      <c r="F8" s="41" t="str">
        <f t="shared" si="0"/>
        <v/>
      </c>
      <c r="H8" s="18" t="e">
        <f>HLOOKUP(_TP2,TYPE1,2,FALSE)</f>
        <v>#N/A</v>
      </c>
      <c r="I8" s="18" t="e">
        <f>VLOOKUP(B8,TABLE,H8+1,FALSE)</f>
        <v>#N/A</v>
      </c>
    </row>
    <row r="9" spans="2:9" x14ac:dyDescent="0.2">
      <c r="B9" s="49"/>
      <c r="C9" s="48"/>
      <c r="D9" s="45"/>
      <c r="E9" s="40" t="str">
        <f>IF(D9="","",VLOOKUP(B9,TABLE,HLOOKUP(_TP3,TYPE1,2,FALSE)+1,FALSE))</f>
        <v/>
      </c>
      <c r="F9" s="41" t="str">
        <f t="shared" si="0"/>
        <v/>
      </c>
      <c r="H9" s="18"/>
      <c r="I9" s="18"/>
    </row>
    <row r="10" spans="2:9" x14ac:dyDescent="0.2">
      <c r="B10" s="49"/>
      <c r="C10" s="48"/>
      <c r="D10" s="45"/>
      <c r="E10" s="40" t="str">
        <f>IF(D10="","",VLOOKUP(B10,TABLE,HLOOKUP(_TP4,TYPE1,2,FALSE)+1,FALSE))</f>
        <v/>
      </c>
      <c r="F10" s="41" t="str">
        <f t="shared" si="0"/>
        <v/>
      </c>
      <c r="H10" s="18"/>
      <c r="I10" s="18"/>
    </row>
    <row r="11" spans="2:9" x14ac:dyDescent="0.2">
      <c r="B11" s="49"/>
      <c r="C11" s="48"/>
      <c r="D11" s="45"/>
      <c r="E11" s="40" t="str">
        <f>IF(D11="","",VLOOKUP(B11,TABLE,HLOOKUP(_TP5,TYPE1,2,FALSE)+1,FALSE))</f>
        <v/>
      </c>
      <c r="F11" s="41" t="str">
        <f t="shared" si="0"/>
        <v/>
      </c>
      <c r="H11" s="18"/>
      <c r="I11" s="18"/>
    </row>
    <row r="12" spans="2:9" ht="13.5" thickBot="1" x14ac:dyDescent="0.25">
      <c r="B12" s="50"/>
      <c r="C12" s="51"/>
      <c r="D12" s="46"/>
      <c r="E12" s="42" t="str">
        <f>IF(D12="","",VLOOKUP(B12,TABLE,HLOOKUP(_TP6,TYPE1,2,FALSE)+1,FALSE))</f>
        <v/>
      </c>
      <c r="F12" s="43" t="str">
        <f t="shared" si="0"/>
        <v/>
      </c>
      <c r="H12" s="18"/>
      <c r="I12" s="18"/>
    </row>
    <row r="13" spans="2:9" ht="13.5" customHeight="1" thickBot="1" x14ac:dyDescent="0.25">
      <c r="B13" s="24"/>
      <c r="C13" s="25"/>
      <c r="D13" s="25"/>
      <c r="E13" s="25"/>
      <c r="F13" s="29">
        <f>SUM(F7:F12)</f>
        <v>0</v>
      </c>
      <c r="H13" s="18"/>
      <c r="I13" s="18"/>
    </row>
    <row r="14" spans="2:9" ht="13.5" thickBot="1" x14ac:dyDescent="0.25">
      <c r="B14" s="26" t="s">
        <v>64</v>
      </c>
      <c r="C14" s="27"/>
      <c r="D14" s="27"/>
      <c r="E14" s="27"/>
      <c r="F14" s="28">
        <f>ROUND(F13+(IF(F13&lt;2000,49,499)),IF(F13&gt;2000,-3,-2))</f>
        <v>0</v>
      </c>
    </row>
    <row r="15" spans="2:9" x14ac:dyDescent="0.2">
      <c r="B15" s="24"/>
      <c r="C15" s="25"/>
      <c r="D15" s="25"/>
      <c r="E15" s="25"/>
      <c r="F15" s="36"/>
    </row>
    <row r="16" spans="2:9" x14ac:dyDescent="0.2">
      <c r="B16" s="24"/>
      <c r="C16" s="25"/>
      <c r="D16" s="25"/>
      <c r="E16" s="25"/>
      <c r="F16" s="36"/>
    </row>
    <row r="17" spans="2:6" x14ac:dyDescent="0.2">
      <c r="B17" s="24"/>
      <c r="C17" s="25"/>
      <c r="D17" s="25"/>
      <c r="E17" s="25"/>
      <c r="F17" s="36"/>
    </row>
    <row r="18" spans="2:6" x14ac:dyDescent="0.2">
      <c r="B18" s="24"/>
      <c r="C18" s="32" t="s">
        <v>68</v>
      </c>
      <c r="D18" s="37">
        <f>D7+D8+D9+D10+D11+D12</f>
        <v>0</v>
      </c>
      <c r="E18" s="39" t="s">
        <v>72</v>
      </c>
      <c r="F18" s="36"/>
    </row>
    <row r="19" spans="2:6" x14ac:dyDescent="0.2">
      <c r="B19" s="24"/>
      <c r="C19" s="25"/>
      <c r="D19" s="25"/>
      <c r="E19" s="25"/>
      <c r="F19" s="36"/>
    </row>
    <row r="20" spans="2:6" x14ac:dyDescent="0.2">
      <c r="B20" s="24"/>
      <c r="C20" s="25"/>
      <c r="D20" s="25"/>
      <c r="E20" s="25"/>
      <c r="F20" s="36"/>
    </row>
    <row r="21" spans="2:6" x14ac:dyDescent="0.2">
      <c r="B21" s="24"/>
      <c r="C21" s="25"/>
      <c r="D21" s="25"/>
      <c r="E21" s="25"/>
      <c r="F21" s="36"/>
    </row>
    <row r="22" spans="2:6" x14ac:dyDescent="0.2">
      <c r="B22" s="24"/>
      <c r="C22" s="25"/>
      <c r="D22" s="25"/>
      <c r="E22" s="25"/>
      <c r="F22" s="36"/>
    </row>
    <row r="23" spans="2:6" x14ac:dyDescent="0.2">
      <c r="B23" s="30" t="s">
        <v>63</v>
      </c>
      <c r="C23" s="33" t="str">
        <f>IF(B7="","",(IF(B7="R-3 Residential, one- and two-family",100,200)))</f>
        <v/>
      </c>
      <c r="D23" s="25"/>
      <c r="E23" s="25"/>
      <c r="F23" s="36"/>
    </row>
    <row r="24" spans="2:6" x14ac:dyDescent="0.2">
      <c r="B24" s="30" t="s">
        <v>62</v>
      </c>
      <c r="C24" s="33">
        <f>IF(AVAL&lt;501,Sheet2!B5,IF(AVAL&lt;2001,Sheet2!B6,IF(AVAL&lt;25001,Sheet2!B7,IF(AVAL&lt;50001,Sheet2!B8,IF(AVAL&lt;100001,Sheet2!B9,IF(AVAL&lt;500001,Sheet2!B10,IF(AVAL&lt;1000001,Sheet2!B11,Sheet2!B12)))))))</f>
        <v>23.5</v>
      </c>
      <c r="D24" s="25"/>
      <c r="E24" s="25"/>
      <c r="F24" s="36"/>
    </row>
    <row r="25" spans="2:6" x14ac:dyDescent="0.2">
      <c r="B25" s="30" t="s">
        <v>71</v>
      </c>
      <c r="C25" s="34">
        <f>SUM(C23:C24)</f>
        <v>23.5</v>
      </c>
      <c r="D25" s="25"/>
      <c r="E25" s="25"/>
      <c r="F25" s="36"/>
    </row>
    <row r="26" spans="2:6" ht="13.5" thickBot="1" x14ac:dyDescent="0.25">
      <c r="B26" s="31"/>
      <c r="C26" s="35"/>
      <c r="D26" s="35"/>
      <c r="E26" s="35"/>
      <c r="F26" s="38"/>
    </row>
    <row r="30" spans="2:6" x14ac:dyDescent="0.2">
      <c r="B30" t="s">
        <v>69</v>
      </c>
    </row>
    <row r="67" spans="2:12" x14ac:dyDescent="0.2">
      <c r="B67" s="1" t="s">
        <v>0</v>
      </c>
      <c r="C67" s="3" t="s">
        <v>31</v>
      </c>
      <c r="D67" s="3" t="s">
        <v>32</v>
      </c>
      <c r="E67" s="3" t="s">
        <v>33</v>
      </c>
      <c r="F67" s="3" t="s">
        <v>34</v>
      </c>
      <c r="G67" s="3" t="s">
        <v>35</v>
      </c>
      <c r="H67" s="3" t="s">
        <v>36</v>
      </c>
      <c r="I67" s="3" t="s">
        <v>37</v>
      </c>
      <c r="J67" s="3" t="s">
        <v>38</v>
      </c>
      <c r="K67" s="3" t="s">
        <v>39</v>
      </c>
    </row>
    <row r="68" spans="2:12" x14ac:dyDescent="0.2">
      <c r="B68" s="12" t="s">
        <v>1</v>
      </c>
      <c r="C68" s="2">
        <v>190.99</v>
      </c>
      <c r="D68" s="2">
        <v>184.82</v>
      </c>
      <c r="E68" s="2">
        <v>180.21</v>
      </c>
      <c r="F68" s="2">
        <v>172.74</v>
      </c>
      <c r="G68" s="2">
        <v>160.21</v>
      </c>
      <c r="H68" s="2">
        <v>159.43</v>
      </c>
      <c r="I68" s="2">
        <v>167.13</v>
      </c>
      <c r="J68" s="2">
        <v>148.15</v>
      </c>
      <c r="K68" s="2">
        <v>142.63</v>
      </c>
      <c r="L68">
        <v>1</v>
      </c>
    </row>
    <row r="69" spans="2:12" x14ac:dyDescent="0.2">
      <c r="B69" s="12" t="s">
        <v>2</v>
      </c>
      <c r="C69" s="2">
        <v>176.23</v>
      </c>
      <c r="D69" s="2">
        <v>170.05</v>
      </c>
      <c r="E69" s="2">
        <v>165.44</v>
      </c>
      <c r="F69" s="2">
        <v>157.97</v>
      </c>
      <c r="G69" s="2">
        <v>145.44</v>
      </c>
      <c r="H69" s="2">
        <v>144.66</v>
      </c>
      <c r="I69" s="2">
        <v>152.37</v>
      </c>
      <c r="J69" s="2">
        <v>133.38999999999999</v>
      </c>
      <c r="K69" s="2">
        <v>127.86</v>
      </c>
      <c r="L69">
        <v>2</v>
      </c>
    </row>
    <row r="70" spans="2:12" x14ac:dyDescent="0.2">
      <c r="B70" s="12" t="s">
        <v>3</v>
      </c>
      <c r="C70" s="2">
        <v>147.1</v>
      </c>
      <c r="D70" s="2">
        <v>142.97</v>
      </c>
      <c r="E70" s="2">
        <v>139.34</v>
      </c>
      <c r="F70" s="2">
        <v>133.91</v>
      </c>
      <c r="G70" s="2">
        <v>124.28</v>
      </c>
      <c r="H70" s="2">
        <v>124.03</v>
      </c>
      <c r="I70" s="2">
        <v>129.21</v>
      </c>
      <c r="J70" s="2">
        <v>114.3</v>
      </c>
      <c r="K70" s="2">
        <v>110.46</v>
      </c>
      <c r="L70">
        <v>3</v>
      </c>
    </row>
    <row r="71" spans="2:12" x14ac:dyDescent="0.2">
      <c r="B71" s="12" t="s">
        <v>4</v>
      </c>
      <c r="C71" s="2">
        <v>146.1</v>
      </c>
      <c r="D71" s="2">
        <v>141.97</v>
      </c>
      <c r="E71" s="2">
        <v>137.34</v>
      </c>
      <c r="F71" s="2">
        <v>132.91</v>
      </c>
      <c r="G71" s="2">
        <v>122.28</v>
      </c>
      <c r="H71" s="2">
        <v>123.03</v>
      </c>
      <c r="I71" s="2">
        <v>128.21</v>
      </c>
      <c r="J71" s="2">
        <v>112.3</v>
      </c>
      <c r="K71" s="2">
        <v>109.46</v>
      </c>
      <c r="L71">
        <v>4</v>
      </c>
    </row>
    <row r="72" spans="2:12" x14ac:dyDescent="0.2">
      <c r="B72" s="12" t="s">
        <v>5</v>
      </c>
      <c r="C72" s="2">
        <v>176.78</v>
      </c>
      <c r="D72" s="2">
        <v>170.61</v>
      </c>
      <c r="E72" s="2">
        <v>165.99</v>
      </c>
      <c r="F72" s="2">
        <v>158.53</v>
      </c>
      <c r="G72" s="2">
        <v>145.96</v>
      </c>
      <c r="H72" s="2">
        <v>145.18</v>
      </c>
      <c r="I72" s="2">
        <v>152.91999999999999</v>
      </c>
      <c r="J72" s="2">
        <v>133.9</v>
      </c>
      <c r="K72" s="2">
        <v>128.38</v>
      </c>
      <c r="L72">
        <v>5</v>
      </c>
    </row>
    <row r="73" spans="2:12" x14ac:dyDescent="0.2">
      <c r="B73" s="12" t="s">
        <v>6</v>
      </c>
      <c r="C73" s="2">
        <v>150.51</v>
      </c>
      <c r="D73" s="2">
        <v>144.34</v>
      </c>
      <c r="E73" s="2">
        <v>138.72999999999999</v>
      </c>
      <c r="F73" s="2">
        <v>132.26</v>
      </c>
      <c r="G73" s="2">
        <v>118.68</v>
      </c>
      <c r="H73" s="2">
        <v>118.9</v>
      </c>
      <c r="I73" s="2">
        <v>126.65</v>
      </c>
      <c r="J73" s="2">
        <v>106.63</v>
      </c>
      <c r="K73" s="2">
        <v>102.1</v>
      </c>
      <c r="L73">
        <v>6</v>
      </c>
    </row>
    <row r="74" spans="2:12" x14ac:dyDescent="0.2">
      <c r="B74" s="12" t="s">
        <v>7</v>
      </c>
      <c r="C74" s="2">
        <v>175.23</v>
      </c>
      <c r="D74" s="2">
        <v>169.05</v>
      </c>
      <c r="E74" s="2">
        <v>163.44</v>
      </c>
      <c r="F74" s="2">
        <v>156.97</v>
      </c>
      <c r="G74" s="2">
        <v>143.44</v>
      </c>
      <c r="H74" s="2">
        <v>143.66</v>
      </c>
      <c r="I74" s="2">
        <v>151.37</v>
      </c>
      <c r="J74" s="2">
        <v>131.38999999999999</v>
      </c>
      <c r="K74" s="2">
        <v>126.86</v>
      </c>
      <c r="L74">
        <v>7</v>
      </c>
    </row>
    <row r="75" spans="2:12" x14ac:dyDescent="0.2">
      <c r="B75" s="12" t="s">
        <v>8</v>
      </c>
      <c r="C75" s="2">
        <v>152.75</v>
      </c>
      <c r="D75" s="2">
        <v>147.34</v>
      </c>
      <c r="E75" s="2">
        <v>142.69</v>
      </c>
      <c r="F75" s="2">
        <v>136.02000000000001</v>
      </c>
      <c r="G75" s="2">
        <v>121.77</v>
      </c>
      <c r="H75" s="2">
        <v>120.96</v>
      </c>
      <c r="I75" s="2">
        <v>130.77000000000001</v>
      </c>
      <c r="J75" s="2">
        <v>108.8</v>
      </c>
      <c r="K75" s="2">
        <v>104.41</v>
      </c>
      <c r="L75">
        <v>8</v>
      </c>
    </row>
    <row r="76" spans="2:12" x14ac:dyDescent="0.2">
      <c r="B76" s="12" t="s">
        <v>9</v>
      </c>
      <c r="C76" s="2">
        <v>163.27000000000001</v>
      </c>
      <c r="D76" s="2">
        <v>157.77000000000001</v>
      </c>
      <c r="E76" s="2">
        <v>153.29</v>
      </c>
      <c r="F76" s="2">
        <v>146.61000000000001</v>
      </c>
      <c r="G76" s="2">
        <v>135.26</v>
      </c>
      <c r="H76" s="2">
        <v>132.07</v>
      </c>
      <c r="I76" s="2">
        <v>141.77000000000001</v>
      </c>
      <c r="J76" s="2">
        <v>120.94</v>
      </c>
      <c r="K76" s="2">
        <v>116.38</v>
      </c>
      <c r="L76">
        <v>9</v>
      </c>
    </row>
    <row r="77" spans="2:12" x14ac:dyDescent="0.2">
      <c r="B77" s="12" t="s">
        <v>10</v>
      </c>
      <c r="C77" s="2">
        <v>90.96</v>
      </c>
      <c r="D77" s="2">
        <v>86.79</v>
      </c>
      <c r="E77" s="2">
        <v>82.13</v>
      </c>
      <c r="F77" s="2">
        <v>79.44</v>
      </c>
      <c r="G77" s="2">
        <v>68.739999999999995</v>
      </c>
      <c r="H77" s="2">
        <v>69.66</v>
      </c>
      <c r="I77" s="2">
        <v>76.239999999999995</v>
      </c>
      <c r="J77" s="2">
        <v>58.56</v>
      </c>
      <c r="K77" s="2">
        <v>55.46</v>
      </c>
      <c r="L77">
        <v>10</v>
      </c>
    </row>
    <row r="78" spans="2:12" x14ac:dyDescent="0.2">
      <c r="B78" s="12" t="s">
        <v>11</v>
      </c>
      <c r="C78" s="2">
        <v>89.96</v>
      </c>
      <c r="D78" s="2">
        <v>85.79</v>
      </c>
      <c r="E78" s="2">
        <v>82.13</v>
      </c>
      <c r="F78" s="2">
        <v>78.44</v>
      </c>
      <c r="G78" s="2">
        <v>68.739999999999995</v>
      </c>
      <c r="H78" s="2">
        <v>68.66</v>
      </c>
      <c r="I78" s="2">
        <v>75.239999999999995</v>
      </c>
      <c r="J78" s="2">
        <v>58.56</v>
      </c>
      <c r="K78" s="2">
        <v>54.46</v>
      </c>
      <c r="L78">
        <v>11</v>
      </c>
    </row>
    <row r="79" spans="2:12" x14ac:dyDescent="0.2">
      <c r="B79" s="12" t="s">
        <v>12</v>
      </c>
      <c r="C79" s="2">
        <v>85.25</v>
      </c>
      <c r="D79" s="2">
        <v>81.08</v>
      </c>
      <c r="E79" s="2">
        <v>77.42</v>
      </c>
      <c r="F79" s="2">
        <v>73.73</v>
      </c>
      <c r="G79" s="2">
        <v>64.209999999999994</v>
      </c>
      <c r="H79" s="2">
        <v>64.13</v>
      </c>
      <c r="I79" s="2">
        <v>70.53</v>
      </c>
      <c r="J79" s="2">
        <v>54.03</v>
      </c>
      <c r="K79" s="2" t="s">
        <v>61</v>
      </c>
      <c r="L79">
        <v>12</v>
      </c>
    </row>
    <row r="80" spans="2:12" x14ac:dyDescent="0.2">
      <c r="B80" s="12" t="s">
        <v>13</v>
      </c>
      <c r="C80" s="2">
        <v>85.25</v>
      </c>
      <c r="D80" s="2">
        <v>81.08</v>
      </c>
      <c r="E80" s="2">
        <v>77.42</v>
      </c>
      <c r="F80" s="2">
        <v>73.73</v>
      </c>
      <c r="G80" s="2">
        <v>64.209999999999994</v>
      </c>
      <c r="H80" s="2">
        <v>64.13</v>
      </c>
      <c r="I80" s="2">
        <v>70.53</v>
      </c>
      <c r="J80" s="2">
        <v>54.03</v>
      </c>
      <c r="K80" s="2">
        <v>49.93</v>
      </c>
      <c r="L80">
        <v>13</v>
      </c>
    </row>
    <row r="81" spans="2:12" x14ac:dyDescent="0.2">
      <c r="B81" s="12" t="s">
        <v>14</v>
      </c>
      <c r="C81" s="2">
        <v>152.75</v>
      </c>
      <c r="D81" s="2">
        <v>147.34</v>
      </c>
      <c r="E81" s="2">
        <v>142.69</v>
      </c>
      <c r="F81" s="2">
        <v>136.02000000000001</v>
      </c>
      <c r="G81" s="2">
        <v>121.77</v>
      </c>
      <c r="H81" s="2">
        <v>120.96</v>
      </c>
      <c r="I81" s="2">
        <v>130.77000000000001</v>
      </c>
      <c r="J81" s="2">
        <v>108.8</v>
      </c>
      <c r="K81" s="2">
        <v>104.41</v>
      </c>
      <c r="L81">
        <v>14</v>
      </c>
    </row>
    <row r="82" spans="2:12" x14ac:dyDescent="0.2">
      <c r="B82" s="12" t="s">
        <v>15</v>
      </c>
      <c r="C82" s="2">
        <v>149.29</v>
      </c>
      <c r="D82" s="2">
        <v>144.18</v>
      </c>
      <c r="E82" s="2">
        <v>140.32</v>
      </c>
      <c r="F82" s="2">
        <v>134.63</v>
      </c>
      <c r="G82" s="2">
        <v>123.81</v>
      </c>
      <c r="H82" s="2">
        <v>123.77</v>
      </c>
      <c r="I82" s="2">
        <v>135.88</v>
      </c>
      <c r="J82" s="2">
        <v>113.81</v>
      </c>
      <c r="K82" s="2">
        <v>109.35</v>
      </c>
      <c r="L82">
        <v>15</v>
      </c>
    </row>
    <row r="83" spans="2:12" x14ac:dyDescent="0.2">
      <c r="B83" s="12" t="s">
        <v>16</v>
      </c>
      <c r="C83" s="2">
        <v>253.93</v>
      </c>
      <c r="D83" s="2">
        <v>248.52</v>
      </c>
      <c r="E83" s="2">
        <v>243.87</v>
      </c>
      <c r="F83" s="2">
        <v>237.2</v>
      </c>
      <c r="G83" s="2">
        <v>222.34</v>
      </c>
      <c r="H83" s="2" t="s">
        <v>61</v>
      </c>
      <c r="I83" s="2">
        <v>231.95</v>
      </c>
      <c r="J83" s="2">
        <v>209.39</v>
      </c>
      <c r="K83" s="2" t="s">
        <v>61</v>
      </c>
      <c r="L83">
        <v>16</v>
      </c>
    </row>
    <row r="84" spans="2:12" x14ac:dyDescent="0.2">
      <c r="B84" s="12" t="s">
        <v>17</v>
      </c>
      <c r="C84" s="2">
        <v>177.55</v>
      </c>
      <c r="D84" s="2">
        <v>172.14</v>
      </c>
      <c r="E84" s="2">
        <v>167.49</v>
      </c>
      <c r="F84" s="2">
        <v>160.82</v>
      </c>
      <c r="G84" s="2">
        <v>147</v>
      </c>
      <c r="H84" s="2" t="s">
        <v>61</v>
      </c>
      <c r="I84" s="2">
        <v>155.58000000000001</v>
      </c>
      <c r="J84" s="2">
        <v>134.05000000000001</v>
      </c>
      <c r="K84" s="2">
        <v>0</v>
      </c>
      <c r="L84">
        <v>17</v>
      </c>
    </row>
    <row r="85" spans="2:12" x14ac:dyDescent="0.2">
      <c r="B85" s="12" t="s">
        <v>18</v>
      </c>
      <c r="C85" s="2">
        <v>173.39</v>
      </c>
      <c r="D85" s="2">
        <v>167.98</v>
      </c>
      <c r="E85" s="2">
        <v>163.32</v>
      </c>
      <c r="F85" s="2">
        <v>156.66</v>
      </c>
      <c r="G85" s="2">
        <v>143.66999999999999</v>
      </c>
      <c r="H85" s="2">
        <v>141.88</v>
      </c>
      <c r="I85" s="2">
        <v>151.41</v>
      </c>
      <c r="J85" s="2">
        <v>130.72</v>
      </c>
      <c r="K85" s="2" t="s">
        <v>61</v>
      </c>
      <c r="L85">
        <v>18</v>
      </c>
    </row>
    <row r="86" spans="2:12" x14ac:dyDescent="0.2">
      <c r="B86" s="12" t="s">
        <v>19</v>
      </c>
      <c r="C86" s="2">
        <v>149.29</v>
      </c>
      <c r="D86" s="2">
        <v>144.18</v>
      </c>
      <c r="E86" s="2">
        <v>140.32</v>
      </c>
      <c r="F86" s="2">
        <v>134.63</v>
      </c>
      <c r="G86" s="2">
        <v>123.81</v>
      </c>
      <c r="H86" s="2">
        <v>123.77</v>
      </c>
      <c r="I86" s="2">
        <v>135.88</v>
      </c>
      <c r="J86" s="2">
        <v>113.81</v>
      </c>
      <c r="K86" s="2">
        <v>109.35</v>
      </c>
      <c r="L86">
        <v>19</v>
      </c>
    </row>
    <row r="87" spans="2:12" x14ac:dyDescent="0.2">
      <c r="B87" s="12" t="s">
        <v>20</v>
      </c>
      <c r="C87" s="2">
        <v>109.31</v>
      </c>
      <c r="D87" s="2">
        <v>105.19</v>
      </c>
      <c r="E87" s="2">
        <v>100.56</v>
      </c>
      <c r="F87" s="2">
        <v>96.13</v>
      </c>
      <c r="G87" s="2">
        <v>86.08</v>
      </c>
      <c r="H87" s="2">
        <v>86.83</v>
      </c>
      <c r="I87" s="2">
        <v>91.43</v>
      </c>
      <c r="J87" s="2">
        <v>76.099999999999994</v>
      </c>
      <c r="K87" s="2">
        <v>73.260000000000005</v>
      </c>
      <c r="L87">
        <v>20</v>
      </c>
    </row>
    <row r="88" spans="2:12" x14ac:dyDescent="0.2">
      <c r="B88" s="12" t="s">
        <v>21</v>
      </c>
      <c r="C88" s="2">
        <v>151.18</v>
      </c>
      <c r="D88" s="2">
        <v>146.06</v>
      </c>
      <c r="E88" s="2">
        <v>142.19999999999999</v>
      </c>
      <c r="F88" s="2">
        <v>136.51</v>
      </c>
      <c r="G88" s="2">
        <v>125.47</v>
      </c>
      <c r="H88" s="2">
        <v>125.42</v>
      </c>
      <c r="I88" s="2">
        <v>137.53</v>
      </c>
      <c r="J88" s="2">
        <v>115.46</v>
      </c>
      <c r="K88" s="2">
        <v>111.01</v>
      </c>
      <c r="L88">
        <v>21</v>
      </c>
    </row>
    <row r="89" spans="2:12" x14ac:dyDescent="0.2">
      <c r="B89" s="12" t="s">
        <v>22</v>
      </c>
      <c r="C89" s="2">
        <v>126.78</v>
      </c>
      <c r="D89" s="2">
        <v>121.67</v>
      </c>
      <c r="E89" s="2">
        <v>117.81</v>
      </c>
      <c r="F89" s="2">
        <v>112.12</v>
      </c>
      <c r="G89" s="2">
        <v>101.2</v>
      </c>
      <c r="H89" s="2">
        <v>101.15</v>
      </c>
      <c r="I89" s="2">
        <v>113.26</v>
      </c>
      <c r="J89" s="2">
        <v>91.19</v>
      </c>
      <c r="K89" s="2">
        <v>86.73</v>
      </c>
      <c r="L89">
        <v>22</v>
      </c>
    </row>
    <row r="90" spans="2:12" x14ac:dyDescent="0.2">
      <c r="B90" s="13" t="s">
        <v>23</v>
      </c>
      <c r="C90" s="14">
        <v>120.93</v>
      </c>
      <c r="D90" s="14">
        <v>117.62</v>
      </c>
      <c r="E90" s="14">
        <v>114.74</v>
      </c>
      <c r="F90" s="14">
        <v>111.6</v>
      </c>
      <c r="G90" s="14">
        <v>106.42</v>
      </c>
      <c r="H90" s="14">
        <v>106.16</v>
      </c>
      <c r="I90" s="14">
        <v>109.71</v>
      </c>
      <c r="J90" s="14">
        <v>100.76</v>
      </c>
      <c r="K90" s="15">
        <v>82.64</v>
      </c>
      <c r="L90">
        <v>23</v>
      </c>
    </row>
    <row r="91" spans="2:12" x14ac:dyDescent="0.2">
      <c r="B91" s="16" t="s">
        <v>24</v>
      </c>
      <c r="C91" s="14">
        <v>149.29</v>
      </c>
      <c r="D91" s="14">
        <v>144.18</v>
      </c>
      <c r="E91" s="14">
        <v>140.32</v>
      </c>
      <c r="F91" s="14">
        <v>134.63</v>
      </c>
      <c r="G91" s="14">
        <v>123.81</v>
      </c>
      <c r="H91" s="14">
        <v>123.77</v>
      </c>
      <c r="I91" s="14">
        <v>135.88</v>
      </c>
      <c r="J91" s="14">
        <v>113.81</v>
      </c>
      <c r="K91" s="14">
        <v>109.35</v>
      </c>
      <c r="L91">
        <v>24</v>
      </c>
    </row>
    <row r="92" spans="2:12" x14ac:dyDescent="0.2">
      <c r="B92" s="16" t="s">
        <v>25</v>
      </c>
      <c r="C92" s="14">
        <v>84.25</v>
      </c>
      <c r="D92" s="14">
        <v>80.08</v>
      </c>
      <c r="E92" s="14">
        <v>75.42</v>
      </c>
      <c r="F92" s="14">
        <v>72.73</v>
      </c>
      <c r="G92" s="14">
        <v>62.21</v>
      </c>
      <c r="H92" s="14">
        <v>63.13</v>
      </c>
      <c r="I92" s="14">
        <v>69.53</v>
      </c>
      <c r="J92" s="14">
        <v>52.03</v>
      </c>
      <c r="K92" s="14">
        <v>48.93</v>
      </c>
      <c r="L92">
        <v>25</v>
      </c>
    </row>
    <row r="93" spans="2:12" x14ac:dyDescent="0.2">
      <c r="B93" s="16" t="s">
        <v>26</v>
      </c>
      <c r="C93" s="14">
        <v>83.25</v>
      </c>
      <c r="D93" s="14">
        <v>79.08</v>
      </c>
      <c r="E93" s="14">
        <v>75.42</v>
      </c>
      <c r="F93" s="14">
        <v>71.73</v>
      </c>
      <c r="G93" s="14">
        <v>62.21</v>
      </c>
      <c r="H93" s="14">
        <v>62.13</v>
      </c>
      <c r="I93" s="14">
        <v>68.53</v>
      </c>
      <c r="J93" s="14">
        <v>52.03</v>
      </c>
      <c r="K93" s="14">
        <v>47.93</v>
      </c>
      <c r="L93">
        <v>26</v>
      </c>
    </row>
    <row r="94" spans="2:12" x14ac:dyDescent="0.2">
      <c r="B94" s="16" t="s">
        <v>27</v>
      </c>
      <c r="C94" s="14">
        <v>64.3</v>
      </c>
      <c r="D94" s="14">
        <v>60.8</v>
      </c>
      <c r="E94" s="14">
        <v>57.19</v>
      </c>
      <c r="F94" s="14">
        <v>54.31</v>
      </c>
      <c r="G94" s="14">
        <v>47.22</v>
      </c>
      <c r="H94" s="14">
        <v>47.22</v>
      </c>
      <c r="I94" s="14">
        <v>50.7</v>
      </c>
      <c r="J94" s="14">
        <v>38.76</v>
      </c>
      <c r="K94" s="14">
        <v>36.909999999999997</v>
      </c>
      <c r="L94">
        <v>27</v>
      </c>
    </row>
    <row r="95" spans="2:12" x14ac:dyDescent="0.2">
      <c r="B95" s="13" t="s">
        <v>28</v>
      </c>
      <c r="C95" s="14"/>
      <c r="D95" s="14"/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7">
        <v>32.11</v>
      </c>
      <c r="L95">
        <v>28</v>
      </c>
    </row>
    <row r="96" spans="2:12" x14ac:dyDescent="0.2">
      <c r="B96" s="13" t="s">
        <v>29</v>
      </c>
      <c r="C96" s="14"/>
      <c r="D96" s="14"/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7">
        <v>14.44</v>
      </c>
      <c r="L96">
        <v>29</v>
      </c>
    </row>
    <row r="97" spans="2:12" x14ac:dyDescent="0.2">
      <c r="B97" s="16" t="s">
        <v>30</v>
      </c>
      <c r="C97" s="14"/>
      <c r="D97" s="14"/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16.600000000000001</v>
      </c>
      <c r="L97">
        <v>30</v>
      </c>
    </row>
    <row r="98" spans="2:12" x14ac:dyDescent="0.2">
      <c r="C98">
        <v>1</v>
      </c>
      <c r="D98">
        <v>2</v>
      </c>
      <c r="E98">
        <v>3</v>
      </c>
      <c r="F98">
        <v>4</v>
      </c>
      <c r="G98">
        <v>5</v>
      </c>
      <c r="H98">
        <v>6</v>
      </c>
      <c r="I98">
        <v>7</v>
      </c>
      <c r="J98">
        <v>8</v>
      </c>
      <c r="K98" s="4">
        <v>9</v>
      </c>
      <c r="L98">
        <v>31</v>
      </c>
    </row>
    <row r="100" spans="2:12" x14ac:dyDescent="0.2">
      <c r="C100" s="3" t="s">
        <v>31</v>
      </c>
      <c r="D100" s="3" t="s">
        <v>32</v>
      </c>
      <c r="E100" s="3" t="s">
        <v>33</v>
      </c>
      <c r="F100" s="3" t="s">
        <v>34</v>
      </c>
      <c r="G100" s="3" t="s">
        <v>35</v>
      </c>
      <c r="H100" s="3" t="s">
        <v>36</v>
      </c>
      <c r="I100" s="3" t="s">
        <v>37</v>
      </c>
      <c r="J100" s="3" t="s">
        <v>38</v>
      </c>
      <c r="K100" s="3" t="s">
        <v>39</v>
      </c>
    </row>
    <row r="101" spans="2:12" x14ac:dyDescent="0.2">
      <c r="C101">
        <v>1</v>
      </c>
      <c r="D101">
        <v>2</v>
      </c>
      <c r="E101">
        <v>3</v>
      </c>
      <c r="F101">
        <v>4</v>
      </c>
      <c r="G101">
        <v>5</v>
      </c>
      <c r="H101">
        <v>6</v>
      </c>
      <c r="I101">
        <v>7</v>
      </c>
      <c r="J101">
        <v>8</v>
      </c>
      <c r="K101" s="4">
        <v>9</v>
      </c>
    </row>
  </sheetData>
  <mergeCells count="4">
    <mergeCell ref="B2:F2"/>
    <mergeCell ref="C4:F4"/>
    <mergeCell ref="C5:D5"/>
    <mergeCell ref="B3:F3"/>
  </mergeCells>
  <phoneticPr fontId="5" type="noConversion"/>
  <dataValidations count="2">
    <dataValidation type="list" allowBlank="1" showInputMessage="1" showErrorMessage="1" sqref="B7:B12">
      <formula1>$B$68:$B$97</formula1>
    </dataValidation>
    <dataValidation type="list" allowBlank="1" showInputMessage="1" showErrorMessage="1" sqref="C7:C12">
      <formula1>$C$67:$K$67</formula1>
    </dataValidation>
  </dataValidations>
  <printOptions horizontalCentered="1"/>
  <pageMargins left="0.75" right="0.75" top="1" bottom="1" header="0.5" footer="0.5"/>
  <pageSetup scale="80" orientation="portrait" verticalDpi="0" r:id="rId1"/>
  <headerFooter alignWithMargins="0"/>
  <ignoredErrors>
    <ignoredError sqref="H7:H8 I7:I8" evalError="1"/>
    <ignoredError sqref="F5" unlockedFormula="1"/>
  </ignoredError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/>
  <dimension ref="A1:K33"/>
  <sheetViews>
    <sheetView workbookViewId="0">
      <selection activeCell="B12" sqref="B12"/>
    </sheetView>
  </sheetViews>
  <sheetFormatPr defaultRowHeight="12.75" x14ac:dyDescent="0.2"/>
  <cols>
    <col min="1" max="1" width="16.42578125" customWidth="1"/>
    <col min="2" max="2" width="10.28515625" customWidth="1"/>
  </cols>
  <sheetData>
    <row r="1" spans="1:11" x14ac:dyDescent="0.2">
      <c r="A1" t="s">
        <v>44</v>
      </c>
      <c r="E1" s="6"/>
      <c r="F1" s="6"/>
      <c r="G1" s="6"/>
      <c r="H1" s="6"/>
      <c r="I1" s="6"/>
      <c r="J1" s="6"/>
      <c r="K1" s="6"/>
    </row>
    <row r="2" spans="1:11" x14ac:dyDescent="0.2">
      <c r="E2" s="6"/>
      <c r="F2" s="6"/>
      <c r="G2" s="6"/>
      <c r="H2" s="6"/>
      <c r="I2" s="6"/>
      <c r="J2" s="6"/>
      <c r="K2" s="6"/>
    </row>
    <row r="3" spans="1:11" x14ac:dyDescent="0.2">
      <c r="E3" s="7"/>
      <c r="F3" s="7"/>
      <c r="G3" s="7"/>
      <c r="H3" s="7"/>
      <c r="I3" s="7"/>
      <c r="J3" s="7"/>
      <c r="K3" s="7"/>
    </row>
    <row r="4" spans="1:11" x14ac:dyDescent="0.2">
      <c r="E4" s="6"/>
      <c r="F4" s="6"/>
      <c r="G4" s="6"/>
      <c r="H4" s="6"/>
      <c r="I4" s="6"/>
      <c r="J4" s="6"/>
      <c r="K4" s="6"/>
    </row>
    <row r="5" spans="1:11" x14ac:dyDescent="0.2">
      <c r="A5" t="s">
        <v>45</v>
      </c>
      <c r="B5">
        <v>23.5</v>
      </c>
      <c r="C5" t="s">
        <v>46</v>
      </c>
      <c r="D5">
        <f t="shared" ref="D5:D12" si="0">0.8*B5</f>
        <v>18.8</v>
      </c>
      <c r="E5" s="6"/>
      <c r="F5" s="6"/>
      <c r="G5" s="6"/>
      <c r="H5" s="6"/>
      <c r="I5" s="6"/>
      <c r="J5" s="6"/>
      <c r="K5" s="6"/>
    </row>
    <row r="6" spans="1:11" x14ac:dyDescent="0.2">
      <c r="A6" t="s">
        <v>47</v>
      </c>
      <c r="B6" s="9">
        <f>23.5+(AVAL-500)/100*3.05</f>
        <v>8.25</v>
      </c>
      <c r="C6" t="s">
        <v>48</v>
      </c>
      <c r="D6">
        <f t="shared" si="0"/>
        <v>6.6000000000000005</v>
      </c>
      <c r="E6" s="6"/>
      <c r="F6" s="6"/>
      <c r="G6" s="6"/>
      <c r="H6" s="6"/>
      <c r="I6" s="6"/>
      <c r="J6" s="6"/>
      <c r="K6" s="6"/>
    </row>
    <row r="7" spans="1:11" x14ac:dyDescent="0.2">
      <c r="A7" t="s">
        <v>49</v>
      </c>
      <c r="B7" s="10">
        <f>69.25+(AVAL-2000)/1000*14</f>
        <v>41.25</v>
      </c>
      <c r="C7" t="s">
        <v>50</v>
      </c>
      <c r="D7">
        <f t="shared" si="0"/>
        <v>33</v>
      </c>
      <c r="E7" s="6"/>
      <c r="F7" s="6"/>
      <c r="G7" s="6"/>
      <c r="H7" s="6"/>
      <c r="I7" s="6"/>
      <c r="J7" s="6"/>
      <c r="K7" s="6"/>
    </row>
    <row r="8" spans="1:11" x14ac:dyDescent="0.2">
      <c r="A8" t="s">
        <v>51</v>
      </c>
      <c r="B8" s="11">
        <f>391.25+(AVAL-25000)/1000*10.1</f>
        <v>138.75</v>
      </c>
      <c r="C8" t="s">
        <v>52</v>
      </c>
      <c r="D8">
        <f t="shared" si="0"/>
        <v>111</v>
      </c>
      <c r="E8" s="6"/>
      <c r="F8" s="6"/>
      <c r="G8" s="6"/>
      <c r="H8" s="6"/>
      <c r="I8" s="6"/>
      <c r="J8" s="6"/>
      <c r="K8" s="6"/>
    </row>
    <row r="9" spans="1:11" x14ac:dyDescent="0.2">
      <c r="A9" t="s">
        <v>53</v>
      </c>
      <c r="B9" s="10">
        <f>643.75+(AVAL-50000)/1000*7</f>
        <v>293.75</v>
      </c>
      <c r="C9" t="s">
        <v>54</v>
      </c>
      <c r="D9">
        <f t="shared" si="0"/>
        <v>235</v>
      </c>
      <c r="E9" s="6"/>
      <c r="F9" s="6"/>
      <c r="G9" s="6"/>
      <c r="H9" s="6"/>
      <c r="I9" s="6"/>
      <c r="J9" s="6"/>
      <c r="K9" s="6"/>
    </row>
    <row r="10" spans="1:11" x14ac:dyDescent="0.2">
      <c r="A10" t="s">
        <v>55</v>
      </c>
      <c r="B10" s="11">
        <f>993.75+(AVAL-100000)/1000*5.6</f>
        <v>433.75</v>
      </c>
      <c r="C10" t="s">
        <v>56</v>
      </c>
      <c r="D10">
        <f t="shared" si="0"/>
        <v>347</v>
      </c>
      <c r="E10" s="6"/>
      <c r="F10" s="6"/>
      <c r="G10" s="6"/>
      <c r="H10" s="6"/>
      <c r="I10" s="6"/>
      <c r="J10" s="6"/>
      <c r="K10" s="6"/>
    </row>
    <row r="11" spans="1:11" x14ac:dyDescent="0.2">
      <c r="A11" t="s">
        <v>57</v>
      </c>
      <c r="B11" s="9">
        <f>3233.75+(AVAL-500000)/1000*4.75</f>
        <v>858.75</v>
      </c>
      <c r="C11" t="s">
        <v>58</v>
      </c>
      <c r="D11">
        <f t="shared" si="0"/>
        <v>687</v>
      </c>
      <c r="E11" s="6"/>
      <c r="F11" s="6"/>
      <c r="G11" s="6"/>
      <c r="H11" s="6"/>
      <c r="I11" s="6"/>
      <c r="J11" s="6"/>
      <c r="K11" s="6"/>
    </row>
    <row r="12" spans="1:11" x14ac:dyDescent="0.2">
      <c r="A12" t="s">
        <v>59</v>
      </c>
      <c r="B12" s="9">
        <f>5608.75+(AVAL-1000000)/1000*3.65</f>
        <v>1958.75</v>
      </c>
      <c r="C12" t="s">
        <v>60</v>
      </c>
      <c r="D12">
        <f t="shared" si="0"/>
        <v>1567</v>
      </c>
      <c r="E12" s="6"/>
      <c r="F12" s="6"/>
      <c r="G12" s="6"/>
      <c r="H12" s="6"/>
      <c r="I12" s="6"/>
      <c r="J12" s="6"/>
      <c r="K12" s="6"/>
    </row>
    <row r="13" spans="1:11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x14ac:dyDescent="0.2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8"/>
    </row>
    <row r="27" spans="1:11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 spans="1:11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8"/>
    </row>
    <row r="32" spans="1:11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8"/>
    </row>
    <row r="33" spans="1:11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</sheetData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2.75" x14ac:dyDescent="0.2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Sheet1</vt:lpstr>
      <vt:lpstr>Sheet2</vt:lpstr>
      <vt:lpstr>Sheet3</vt:lpstr>
      <vt:lpstr>_TP1</vt:lpstr>
      <vt:lpstr>_TP2</vt:lpstr>
      <vt:lpstr>_TP3</vt:lpstr>
      <vt:lpstr>_TP4</vt:lpstr>
      <vt:lpstr>_TP5</vt:lpstr>
      <vt:lpstr>_TP6</vt:lpstr>
      <vt:lpstr>AVAL</vt:lpstr>
      <vt:lpstr>GROUP</vt:lpstr>
      <vt:lpstr>Sheet1!Print_Area</vt:lpstr>
      <vt:lpstr>TABLE</vt:lpstr>
      <vt:lpstr>TYPE</vt:lpstr>
      <vt:lpstr>TYPE1</vt:lpstr>
    </vt:vector>
  </TitlesOfParts>
  <Company>City of Maricopa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allen.davis</dc:creator>
  <cp:lastModifiedBy>Allen Davis</cp:lastModifiedBy>
  <cp:lastPrinted>2009-08-19T22:08:23Z</cp:lastPrinted>
  <dcterms:created xsi:type="dcterms:W3CDTF">2009-08-19T15:48:48Z</dcterms:created>
  <dcterms:modified xsi:type="dcterms:W3CDTF">2014-07-22T21:15:53Z</dcterms:modified>
</cp:coreProperties>
</file>